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360" yWindow="80" windowWidth="21160" windowHeight="12340"/>
  </bookViews>
  <sheets>
    <sheet name="Sheet1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M18" i="1"/>
  <c r="L18" i="1"/>
  <c r="L9" i="1"/>
  <c r="K12" i="1"/>
  <c r="L12" i="1"/>
  <c r="K10" i="1"/>
  <c r="M10" i="1"/>
  <c r="M14" i="1"/>
  <c r="K9" i="1"/>
  <c r="J31" i="1"/>
  <c r="L31" i="1"/>
  <c r="I31" i="1"/>
  <c r="K31" i="1"/>
  <c r="M31" i="1"/>
  <c r="J30" i="1"/>
  <c r="L30" i="1"/>
  <c r="I30" i="1"/>
  <c r="K30" i="1"/>
  <c r="M30" i="1"/>
  <c r="J29" i="1"/>
  <c r="L29" i="1"/>
  <c r="I29" i="1"/>
  <c r="K29" i="1"/>
  <c r="M29" i="1"/>
  <c r="J28" i="1"/>
  <c r="I28" i="1"/>
  <c r="K28" i="1"/>
  <c r="M28" i="1"/>
  <c r="J27" i="1"/>
  <c r="I27" i="1"/>
  <c r="K27" i="1"/>
  <c r="M27" i="1"/>
  <c r="J26" i="1"/>
  <c r="L26" i="1"/>
  <c r="I26" i="1"/>
  <c r="K26" i="1"/>
  <c r="M26" i="1"/>
  <c r="J25" i="1"/>
  <c r="L25" i="1"/>
  <c r="L32" i="1"/>
  <c r="I25" i="1"/>
  <c r="K25" i="1"/>
  <c r="M25" i="1"/>
  <c r="J23" i="1"/>
  <c r="I23" i="1"/>
  <c r="I21" i="1"/>
  <c r="K21" i="1"/>
  <c r="M21" i="1"/>
  <c r="J19" i="1"/>
  <c r="I19" i="1"/>
  <c r="G6" i="1"/>
  <c r="I6" i="1"/>
  <c r="C7" i="3"/>
  <c r="C10" i="3"/>
  <c r="C14" i="3"/>
  <c r="B7" i="3"/>
  <c r="B10" i="3"/>
  <c r="B14" i="3"/>
  <c r="D14" i="3"/>
  <c r="G13" i="1"/>
  <c r="G14" i="1"/>
  <c r="J32" i="1"/>
  <c r="M32" i="1"/>
  <c r="I32" i="1"/>
  <c r="K32" i="1"/>
  <c r="J6" i="1"/>
  <c r="K6" i="1"/>
  <c r="L6" i="1"/>
  <c r="M6" i="1"/>
  <c r="M15" i="1"/>
  <c r="I13" i="1"/>
  <c r="J13" i="1"/>
  <c r="J14" i="1"/>
  <c r="G15" i="1"/>
  <c r="D9" i="3"/>
  <c r="D17" i="3"/>
  <c r="D13" i="3"/>
  <c r="D8" i="3"/>
  <c r="D6" i="3"/>
  <c r="D5" i="3"/>
  <c r="M35" i="1"/>
  <c r="I14" i="1"/>
  <c r="I15" i="1"/>
  <c r="I35" i="1"/>
  <c r="K13" i="1"/>
  <c r="J15" i="1"/>
  <c r="J35" i="1"/>
  <c r="C18" i="3"/>
  <c r="B18" i="3"/>
  <c r="D7" i="3"/>
  <c r="K14" i="1"/>
  <c r="K15" i="1"/>
  <c r="K35" i="1"/>
  <c r="L13" i="1"/>
  <c r="L14" i="1"/>
  <c r="L15" i="1"/>
  <c r="L35" i="1"/>
  <c r="C20" i="3"/>
  <c r="D10" i="3"/>
  <c r="B20" i="3"/>
  <c r="D18" i="3"/>
  <c r="D20" i="3"/>
  <c r="G32" i="1"/>
  <c r="G35" i="1"/>
</calcChain>
</file>

<file path=xl/sharedStrings.xml><?xml version="1.0" encoding="utf-8"?>
<sst xmlns="http://schemas.openxmlformats.org/spreadsheetml/2006/main" count="80" uniqueCount="74">
  <si>
    <t>MPC</t>
  </si>
  <si>
    <t>COLA</t>
  </si>
  <si>
    <t>Employee turnover savings incl roll-up</t>
  </si>
  <si>
    <t>Utilities increase est</t>
  </si>
  <si>
    <t>Employee Comp increases for step, column, longevity incl roll-up</t>
  </si>
  <si>
    <t>Total change in revenues</t>
  </si>
  <si>
    <t>-</t>
  </si>
  <si>
    <t>Difference (excess expenses)</t>
  </si>
  <si>
    <t>Notes:</t>
  </si>
  <si>
    <t>Required increases to existing budgets</t>
  </si>
  <si>
    <t>Budget</t>
  </si>
  <si>
    <t>Credit FTES</t>
  </si>
  <si>
    <t>NCR FTES</t>
  </si>
  <si>
    <t xml:space="preserve">Total </t>
  </si>
  <si>
    <t>Non Res</t>
  </si>
  <si>
    <t>Apprenticship</t>
  </si>
  <si>
    <t>Grand Total</t>
  </si>
  <si>
    <t>Unrestricted:</t>
  </si>
  <si>
    <t>Per FTES</t>
  </si>
  <si>
    <t>Total</t>
  </si>
  <si>
    <t>Restricted:</t>
  </si>
  <si>
    <t>2009-10</t>
  </si>
  <si>
    <t>Does not include transfers for sabbaticals ($50K), tech refresh ($250K), &amp; GASB ($550K)</t>
  </si>
  <si>
    <t>Lottery</t>
  </si>
  <si>
    <t>Total Lottery</t>
  </si>
  <si>
    <r>
      <t xml:space="preserve">2010-11 </t>
    </r>
    <r>
      <rPr>
        <u/>
        <sz val="10"/>
        <rFont val="Arial"/>
        <family val="2"/>
      </rPr>
      <t>Unrestricted</t>
    </r>
    <r>
      <rPr>
        <sz val="10"/>
        <rFont val="Arial"/>
        <family val="2"/>
      </rPr>
      <t xml:space="preserve"> General Fund Budget Projections</t>
    </r>
  </si>
  <si>
    <t>Note</t>
  </si>
  <si>
    <t>2010-11</t>
  </si>
  <si>
    <t>January</t>
  </si>
  <si>
    <t>Estimate*</t>
  </si>
  <si>
    <t>*using 2009-10 P1 FTES numbers</t>
  </si>
  <si>
    <t>Diff from 9-10</t>
  </si>
  <si>
    <t>Lottery, reduce FTES total from 8744 to 8098</t>
  </si>
  <si>
    <t>Self insured medical</t>
  </si>
  <si>
    <t>Est addt'l cost for classified employee equity (incl roll-up)</t>
  </si>
  <si>
    <t>ISA budget eliminate remaining off campus PFIT contracts</t>
  </si>
  <si>
    <t>2009-10 Budgeted excess revenue over expenses</t>
  </si>
  <si>
    <t>Net difference in revenues</t>
  </si>
  <si>
    <t>Election expenses to $0</t>
  </si>
  <si>
    <t>Budget for Accreditation to $0</t>
  </si>
  <si>
    <t>Additional transfer for Health Services…change for athletic insurance</t>
  </si>
  <si>
    <t>Net difference in expenses</t>
  </si>
  <si>
    <t>Projected changes in expenses:</t>
  </si>
  <si>
    <t>Projected changes in revenues:</t>
  </si>
  <si>
    <t>Estimated property tax shortfall</t>
  </si>
  <si>
    <t>Fix reading center classified employee issue</t>
  </si>
  <si>
    <t>Fix print shop supplies issue</t>
  </si>
  <si>
    <t>Growth</t>
  </si>
  <si>
    <t>At this time it is assumed that salary increases for step, column, etc. would be offset by turnover savings</t>
  </si>
  <si>
    <t>Increase in PERS from 9.709% to 10.2%</t>
  </si>
  <si>
    <t>Governor's Jan budget includes addt'l funding to hopefully prevent a property tax shortfall</t>
  </si>
  <si>
    <t>Nonresident Fees, assume FTES at 170 and fees reduced to $183</t>
  </si>
  <si>
    <t>Adjunct/overload budget same as 2009-10 Final - $4,762,012 less $100K contingency</t>
  </si>
  <si>
    <t xml:space="preserve">Governor's Jan budget includes 0.38% COLA which would be used in the District's compensation formula </t>
  </si>
  <si>
    <t xml:space="preserve">Governor's Jan budget includes 2.21% for growth which would be used in the District's comp formula and </t>
  </si>
  <si>
    <t>used to pay increased cost of benefits</t>
  </si>
  <si>
    <t>Adjunct and ISA budgets would decrease $291K…the $100K was orig budgeted as a contingency</t>
  </si>
  <si>
    <t>A transfer to Health Services was not needed in 2009-10 because of carryfwd amts from Health fees</t>
  </si>
  <si>
    <t>Apportionment - same as 2009-10  ($37.5M)</t>
  </si>
  <si>
    <t>MPC's best guess - 1/29</t>
  </si>
  <si>
    <t>Net growth with med incr</t>
  </si>
  <si>
    <t>High $'s</t>
  </si>
  <si>
    <t>Low $'s</t>
  </si>
  <si>
    <t>optimistic</t>
  </si>
  <si>
    <t>&amp; netted with growth</t>
  </si>
  <si>
    <t>pessimistic</t>
  </si>
  <si>
    <t>Part-time Faculty Compensation</t>
  </si>
  <si>
    <t>Using the Governor's January Proposed budget</t>
  </si>
  <si>
    <t>At this time it is assumed that normal increases would again be absorbed within each Advisory Group</t>
  </si>
  <si>
    <t>Governor proposed $10M cut to EOPS if approved will result in loss of approx. $86K in funding</t>
  </si>
  <si>
    <t>Governor proposed $10M cut to part-time faculty compensation if approved, loss of approx. $70K</t>
  </si>
  <si>
    <t>1/29/2010 revised 2/8</t>
  </si>
  <si>
    <t>Need to determine transfers/support for categoricals, CDC, Health Services, and Debt Service</t>
  </si>
  <si>
    <t>District has not spent 1 time ARRA revenue of $229K…a portion may be needed to support categoricals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</si>
</sst>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mmmm\ d\,\ yyyy"/>
    <numFmt numFmtId="165" formatCode="&quot;$&quot;#,##0"/>
    <numFmt numFmtId="166" formatCode="&quot;$&quot;#,##0.00"/>
    <numFmt numFmtId="167" formatCode="0.000%"/>
  </numFmts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/>
    </xf>
    <xf numFmtId="5" fontId="0" fillId="0" borderId="0" xfId="0" applyNumberFormat="1"/>
    <xf numFmtId="164" fontId="0" fillId="0" borderId="0" xfId="0" applyNumberForma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5" fontId="4" fillId="0" borderId="0" xfId="0" applyNumberFormat="1" applyFont="1"/>
    <xf numFmtId="5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5" fontId="0" fillId="0" borderId="0" xfId="0" applyNumberFormat="1" applyBorder="1"/>
    <xf numFmtId="0" fontId="0" fillId="0" borderId="0" xfId="0" applyBorder="1"/>
    <xf numFmtId="0" fontId="0" fillId="0" borderId="0" xfId="0" applyFill="1"/>
    <xf numFmtId="5" fontId="2" fillId="0" borderId="1" xfId="0" applyNumberFormat="1" applyFont="1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/>
    <xf numFmtId="9" fontId="3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Fill="1"/>
    <xf numFmtId="5" fontId="2" fillId="0" borderId="0" xfId="0" applyNumberFormat="1" applyFont="1"/>
    <xf numFmtId="5" fontId="2" fillId="0" borderId="0" xfId="0" applyNumberFormat="1" applyFont="1" applyBorder="1" applyAlignment="1">
      <alignment horizontal="right"/>
    </xf>
    <xf numFmtId="5" fontId="0" fillId="0" borderId="0" xfId="0" applyNumberFormat="1" applyAlignment="1">
      <alignment horizontal="right"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left"/>
    </xf>
    <xf numFmtId="5" fontId="2" fillId="0" borderId="2" xfId="0" applyNumberFormat="1" applyFont="1" applyBorder="1" applyAlignment="1">
      <alignment horizontal="right"/>
    </xf>
    <xf numFmtId="0" fontId="4" fillId="0" borderId="0" xfId="0" applyFont="1" applyFill="1" applyAlignment="1">
      <alignment vertical="top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5" fontId="1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5" fontId="3" fillId="0" borderId="3" xfId="0" applyNumberFormat="1" applyFont="1" applyBorder="1" applyAlignment="1">
      <alignment horizontal="right"/>
    </xf>
    <xf numFmtId="5" fontId="2" fillId="0" borderId="4" xfId="0" applyNumberFormat="1" applyFont="1" applyBorder="1"/>
    <xf numFmtId="5" fontId="2" fillId="0" borderId="0" xfId="0" applyNumberFormat="1" applyFont="1" applyBorder="1"/>
    <xf numFmtId="5" fontId="0" fillId="0" borderId="5" xfId="0" applyNumberFormat="1" applyBorder="1"/>
    <xf numFmtId="0" fontId="4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31" workbookViewId="0">
      <selection activeCell="N43" sqref="N43"/>
    </sheetView>
  </sheetViews>
  <sheetFormatPr baseColWidth="10" defaultColWidth="8.83203125" defaultRowHeight="12" x14ac:dyDescent="0"/>
  <cols>
    <col min="1" max="1" width="2.6640625" customWidth="1"/>
    <col min="2" max="3" width="3" customWidth="1"/>
    <col min="4" max="4" width="9.5" customWidth="1"/>
    <col min="5" max="5" width="47.1640625" customWidth="1"/>
    <col min="6" max="6" width="6.5" customWidth="1"/>
    <col min="7" max="7" width="11.1640625" customWidth="1"/>
    <col min="8" max="8" width="4.5" customWidth="1"/>
    <col min="9" max="13" width="11.1640625" hidden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</row>
    <row r="2" spans="1:13">
      <c r="A2" s="1" t="s">
        <v>25</v>
      </c>
      <c r="B2" s="1"/>
      <c r="C2" s="1"/>
      <c r="D2" s="1"/>
      <c r="E2" s="1"/>
      <c r="F2" s="1"/>
      <c r="G2" s="1"/>
      <c r="I2" s="1"/>
      <c r="J2" s="1"/>
      <c r="K2" s="1"/>
      <c r="L2" s="1"/>
      <c r="M2" s="1"/>
    </row>
    <row r="3" spans="1:13">
      <c r="A3" s="4" t="s">
        <v>71</v>
      </c>
      <c r="B3" s="1"/>
      <c r="C3" s="1"/>
      <c r="D3" s="1"/>
      <c r="E3" s="1"/>
      <c r="F3" s="1"/>
      <c r="G3" s="1"/>
      <c r="I3" s="1"/>
      <c r="J3" s="1"/>
      <c r="K3" s="1"/>
      <c r="L3" s="1"/>
      <c r="M3" s="1"/>
    </row>
    <row r="4" spans="1:13">
      <c r="A4" s="4"/>
      <c r="B4" s="1"/>
      <c r="C4" s="1"/>
      <c r="D4" s="1"/>
      <c r="E4" s="1"/>
      <c r="F4" s="1"/>
      <c r="G4" s="55"/>
      <c r="I4" s="53" t="s">
        <v>67</v>
      </c>
      <c r="J4" s="54"/>
      <c r="K4" s="54"/>
      <c r="L4" s="54"/>
      <c r="M4" s="54"/>
    </row>
    <row r="5" spans="1:13" ht="39" customHeight="1">
      <c r="A5" s="4"/>
      <c r="B5" s="1"/>
      <c r="C5" s="1"/>
      <c r="D5" s="1"/>
      <c r="E5" s="1"/>
      <c r="F5" s="1"/>
      <c r="G5" s="45" t="s">
        <v>59</v>
      </c>
      <c r="H5" s="2" t="s">
        <v>26</v>
      </c>
      <c r="I5" s="46" t="s">
        <v>61</v>
      </c>
      <c r="J5" s="46" t="s">
        <v>62</v>
      </c>
      <c r="K5" s="46" t="s">
        <v>60</v>
      </c>
      <c r="L5" s="46" t="s">
        <v>65</v>
      </c>
      <c r="M5" s="46" t="s">
        <v>63</v>
      </c>
    </row>
    <row r="6" spans="1:13">
      <c r="A6" s="40" t="s">
        <v>36</v>
      </c>
      <c r="B6" s="39"/>
      <c r="C6" s="39"/>
      <c r="D6" s="39"/>
      <c r="E6" s="39"/>
      <c r="F6" s="1"/>
      <c r="G6" s="12">
        <f>39672172-39590784</f>
        <v>81388</v>
      </c>
      <c r="I6" s="48">
        <f>+G6</f>
        <v>81388</v>
      </c>
      <c r="J6" s="48">
        <f>+G6</f>
        <v>81388</v>
      </c>
      <c r="K6" s="48">
        <f>+G6</f>
        <v>81388</v>
      </c>
      <c r="L6" s="48">
        <f>+K6</f>
        <v>81388</v>
      </c>
      <c r="M6" s="48">
        <f>+L6</f>
        <v>81388</v>
      </c>
    </row>
    <row r="7" spans="1:13">
      <c r="A7" s="11" t="s">
        <v>43</v>
      </c>
      <c r="I7" s="15"/>
      <c r="J7" s="15"/>
      <c r="K7" s="15"/>
      <c r="L7" s="15"/>
      <c r="M7" s="15"/>
    </row>
    <row r="8" spans="1:13">
      <c r="A8" s="11"/>
      <c r="B8" s="13" t="s">
        <v>58</v>
      </c>
      <c r="F8" s="7"/>
      <c r="H8" s="10"/>
      <c r="I8" s="15"/>
      <c r="J8" s="15"/>
      <c r="K8" s="15"/>
      <c r="L8" s="15"/>
      <c r="M8" s="15"/>
    </row>
    <row r="9" spans="1:13">
      <c r="C9" t="s">
        <v>1</v>
      </c>
      <c r="F9" s="28">
        <v>0</v>
      </c>
      <c r="G9" s="19">
        <v>0</v>
      </c>
      <c r="H9" s="10">
        <v>1</v>
      </c>
      <c r="I9" s="15"/>
      <c r="J9" s="15">
        <v>-142500</v>
      </c>
      <c r="K9" s="15">
        <f>+I9</f>
        <v>0</v>
      </c>
      <c r="L9" s="15">
        <f>+J9</f>
        <v>-142500</v>
      </c>
      <c r="M9" s="15"/>
    </row>
    <row r="10" spans="1:13">
      <c r="C10" s="13" t="s">
        <v>47</v>
      </c>
      <c r="F10" s="16">
        <v>2.2100000000000002E-2</v>
      </c>
      <c r="G10" s="19">
        <v>0</v>
      </c>
      <c r="H10" s="10">
        <v>2</v>
      </c>
      <c r="I10" s="15">
        <v>828750</v>
      </c>
      <c r="J10" s="15"/>
      <c r="K10" s="15">
        <f>+I10</f>
        <v>828750</v>
      </c>
      <c r="L10" s="15"/>
      <c r="M10" s="15">
        <f>+K10</f>
        <v>828750</v>
      </c>
    </row>
    <row r="11" spans="1:13">
      <c r="B11" s="13" t="s">
        <v>66</v>
      </c>
      <c r="C11" s="13"/>
      <c r="F11" s="16"/>
      <c r="G11" s="19"/>
      <c r="H11" s="10"/>
      <c r="I11" s="15"/>
      <c r="J11" s="15">
        <v>-69587</v>
      </c>
      <c r="K11" s="15"/>
      <c r="L11" s="15">
        <f>+J11</f>
        <v>-69587</v>
      </c>
      <c r="M11" s="15"/>
    </row>
    <row r="12" spans="1:13">
      <c r="B12" s="34" t="s">
        <v>51</v>
      </c>
      <c r="C12" s="21"/>
      <c r="D12" s="21"/>
      <c r="E12" s="34"/>
      <c r="F12" s="16">
        <v>-3.6999999999999998E-2</v>
      </c>
      <c r="G12" s="19">
        <v>-23000</v>
      </c>
      <c r="H12" s="10"/>
      <c r="I12" s="19">
        <v>-23000</v>
      </c>
      <c r="J12" s="19">
        <v>-23000</v>
      </c>
      <c r="K12" s="15">
        <f>+I12</f>
        <v>-23000</v>
      </c>
      <c r="L12" s="15">
        <f>+K12</f>
        <v>-23000</v>
      </c>
      <c r="M12" s="15"/>
    </row>
    <row r="13" spans="1:13">
      <c r="B13" s="13" t="s">
        <v>32</v>
      </c>
      <c r="F13" s="29"/>
      <c r="G13" s="52">
        <f>+Sheet3!D14</f>
        <v>-77985.587999999872</v>
      </c>
      <c r="H13" s="10"/>
      <c r="I13" s="52">
        <f>+G13</f>
        <v>-77985.587999999872</v>
      </c>
      <c r="J13" s="52">
        <f>+G13</f>
        <v>-77985.587999999872</v>
      </c>
      <c r="K13" s="15">
        <f>+I13</f>
        <v>-77985.587999999872</v>
      </c>
      <c r="L13" s="15">
        <f>+K13</f>
        <v>-77985.587999999872</v>
      </c>
      <c r="M13" s="15"/>
    </row>
    <row r="14" spans="1:13">
      <c r="A14" s="5" t="s">
        <v>5</v>
      </c>
      <c r="B14" s="5"/>
      <c r="C14" s="5"/>
      <c r="D14" s="11"/>
      <c r="E14" s="11"/>
      <c r="F14" s="30"/>
      <c r="G14" s="51">
        <f>SUM(G9:G13)</f>
        <v>-100985.58799999987</v>
      </c>
      <c r="H14" s="10"/>
      <c r="I14" s="48">
        <f>SUM(I9:I13)</f>
        <v>727764.41200000013</v>
      </c>
      <c r="J14" s="48">
        <f>SUM(J9:J13)</f>
        <v>-313072.58799999987</v>
      </c>
      <c r="K14" s="48">
        <f>SUM(K9:K13)</f>
        <v>727764.41200000013</v>
      </c>
      <c r="L14" s="48">
        <f>SUM(L9:L13)</f>
        <v>-313072.58799999987</v>
      </c>
      <c r="M14" s="48">
        <f>SUM(M9:M13)</f>
        <v>828750</v>
      </c>
    </row>
    <row r="15" spans="1:13" ht="13" thickBot="1">
      <c r="A15" s="5" t="s">
        <v>37</v>
      </c>
      <c r="B15" s="5"/>
      <c r="C15" s="5"/>
      <c r="D15" s="11"/>
      <c r="E15" s="11"/>
      <c r="F15" s="30"/>
      <c r="G15" s="50">
        <f>+G14+G6</f>
        <v>-19597.587999999872</v>
      </c>
      <c r="H15" s="10"/>
      <c r="I15" s="49">
        <f>+I14+I6</f>
        <v>809152.41200000013</v>
      </c>
      <c r="J15" s="49">
        <f>+G15</f>
        <v>-19597.587999999872</v>
      </c>
      <c r="K15" s="49">
        <f>+K14+K6</f>
        <v>809152.41200000013</v>
      </c>
      <c r="L15" s="49">
        <f>+L14+L6</f>
        <v>-231684.58799999987</v>
      </c>
      <c r="M15" s="49">
        <f>+M14+M6</f>
        <v>910138</v>
      </c>
    </row>
    <row r="16" spans="1:13" ht="13" thickTop="1">
      <c r="A16" s="13"/>
      <c r="B16" s="5"/>
      <c r="C16" s="5"/>
      <c r="D16" s="8"/>
      <c r="E16" s="8"/>
      <c r="F16" s="31"/>
      <c r="H16" s="10"/>
      <c r="I16" s="47"/>
      <c r="J16" s="47"/>
      <c r="K16" s="47"/>
      <c r="L16" s="47"/>
      <c r="M16" s="47"/>
    </row>
    <row r="17" spans="1:13">
      <c r="A17" s="11" t="s">
        <v>42</v>
      </c>
      <c r="F17" s="28"/>
      <c r="H17" s="10"/>
      <c r="I17" s="15"/>
      <c r="J17" s="15"/>
      <c r="K17" s="15"/>
      <c r="L17" s="15"/>
      <c r="M17" s="15"/>
    </row>
    <row r="18" spans="1:13">
      <c r="A18" s="8"/>
      <c r="B18" s="34" t="s">
        <v>33</v>
      </c>
      <c r="C18" s="21"/>
      <c r="D18" s="21"/>
      <c r="E18" s="21"/>
      <c r="F18" s="28">
        <v>0.1</v>
      </c>
      <c r="G18" s="15">
        <v>550000</v>
      </c>
      <c r="H18" s="10"/>
      <c r="I18" s="15">
        <v>1100000</v>
      </c>
      <c r="J18" s="15">
        <v>550000</v>
      </c>
      <c r="K18" s="15">
        <v>550000</v>
      </c>
      <c r="L18" s="15">
        <f>+I18</f>
        <v>1100000</v>
      </c>
      <c r="M18" s="15">
        <f>+K18</f>
        <v>550000</v>
      </c>
    </row>
    <row r="19" spans="1:13">
      <c r="A19" s="8"/>
      <c r="B19" s="34" t="s">
        <v>49</v>
      </c>
      <c r="C19" s="21"/>
      <c r="D19" s="21"/>
      <c r="E19" s="21"/>
      <c r="F19" s="28"/>
      <c r="G19" s="15">
        <v>37000</v>
      </c>
      <c r="H19" s="10"/>
      <c r="I19" s="15">
        <f>+G19</f>
        <v>37000</v>
      </c>
      <c r="J19" s="15">
        <f>+G19</f>
        <v>37000</v>
      </c>
      <c r="K19" s="15">
        <v>37000</v>
      </c>
      <c r="L19" s="15">
        <v>37000</v>
      </c>
      <c r="M19" s="15">
        <v>37000</v>
      </c>
    </row>
    <row r="20" spans="1:13">
      <c r="A20" s="8"/>
      <c r="B20" t="s">
        <v>3</v>
      </c>
      <c r="F20" s="28">
        <v>0.05</v>
      </c>
      <c r="G20" s="3">
        <v>60000</v>
      </c>
      <c r="H20" s="10"/>
      <c r="I20" s="15"/>
      <c r="J20" s="15"/>
      <c r="K20" s="15"/>
      <c r="L20" s="15"/>
      <c r="M20" s="15"/>
    </row>
    <row r="21" spans="1:13">
      <c r="B21" s="9" t="s">
        <v>4</v>
      </c>
      <c r="C21" s="9"/>
      <c r="D21" s="9"/>
      <c r="E21" s="9"/>
      <c r="F21" s="16"/>
      <c r="G21" s="37"/>
      <c r="H21" s="10">
        <v>3</v>
      </c>
      <c r="I21" s="15">
        <f>+I10*0.85</f>
        <v>704437.5</v>
      </c>
      <c r="J21" s="15"/>
      <c r="K21" s="15">
        <f>+I21-K18</f>
        <v>154437.5</v>
      </c>
      <c r="L21" s="15"/>
      <c r="M21" s="15">
        <f>+K21</f>
        <v>154437.5</v>
      </c>
    </row>
    <row r="22" spans="1:13">
      <c r="B22" t="s">
        <v>2</v>
      </c>
      <c r="F22" s="10"/>
      <c r="G22" s="37"/>
      <c r="H22" s="10">
        <v>3</v>
      </c>
      <c r="I22" s="15"/>
      <c r="J22" s="15"/>
      <c r="K22" s="15"/>
      <c r="L22" s="15"/>
      <c r="M22" s="15"/>
    </row>
    <row r="23" spans="1:13">
      <c r="B23" s="38" t="s">
        <v>34</v>
      </c>
      <c r="C23" s="9"/>
      <c r="D23" s="9"/>
      <c r="E23" s="9"/>
      <c r="F23" s="16"/>
      <c r="G23" s="15">
        <v>140625</v>
      </c>
      <c r="H23" s="10"/>
      <c r="I23" s="15">
        <f>+G23</f>
        <v>140625</v>
      </c>
      <c r="J23" s="15">
        <f>+G23</f>
        <v>140625</v>
      </c>
      <c r="K23" s="15">
        <v>140625</v>
      </c>
      <c r="L23" s="15">
        <v>37000</v>
      </c>
      <c r="M23" s="15">
        <v>37000</v>
      </c>
    </row>
    <row r="24" spans="1:13">
      <c r="B24" s="34" t="s">
        <v>9</v>
      </c>
      <c r="C24" s="21"/>
      <c r="D24" s="21"/>
      <c r="E24" s="21"/>
      <c r="F24" s="17"/>
      <c r="G24" s="37"/>
      <c r="H24" s="10">
        <v>4</v>
      </c>
      <c r="I24" s="15"/>
      <c r="J24" s="15"/>
      <c r="K24" s="15"/>
      <c r="L24" s="15"/>
      <c r="M24" s="15"/>
    </row>
    <row r="25" spans="1:13">
      <c r="B25" s="42" t="s">
        <v>45</v>
      </c>
      <c r="C25" s="21"/>
      <c r="D25" s="21"/>
      <c r="E25" s="21"/>
      <c r="F25" s="17"/>
      <c r="G25" s="37">
        <v>50000</v>
      </c>
      <c r="H25" s="10"/>
      <c r="I25" s="15">
        <f t="shared" ref="I25:I31" si="0">+G25</f>
        <v>50000</v>
      </c>
      <c r="J25" s="15">
        <f t="shared" ref="J25:J31" si="1">+G25</f>
        <v>50000</v>
      </c>
      <c r="K25" s="15">
        <f>+I25</f>
        <v>50000</v>
      </c>
      <c r="L25" s="15">
        <f t="shared" ref="L25:M31" si="2">+J25</f>
        <v>50000</v>
      </c>
      <c r="M25" s="15">
        <f t="shared" si="2"/>
        <v>50000</v>
      </c>
    </row>
    <row r="26" spans="1:13">
      <c r="B26" s="34" t="s">
        <v>46</v>
      </c>
      <c r="C26" s="21"/>
      <c r="D26" s="21"/>
      <c r="E26" s="21"/>
      <c r="F26" s="17"/>
      <c r="G26" s="37">
        <v>10000</v>
      </c>
      <c r="H26" s="10"/>
      <c r="I26" s="15">
        <f t="shared" si="0"/>
        <v>10000</v>
      </c>
      <c r="J26" s="15">
        <f t="shared" si="1"/>
        <v>10000</v>
      </c>
      <c r="K26" s="15">
        <f t="shared" ref="K26:K31" si="3">+I26</f>
        <v>10000</v>
      </c>
      <c r="L26" s="15">
        <f t="shared" si="2"/>
        <v>10000</v>
      </c>
      <c r="M26" s="15">
        <f t="shared" si="2"/>
        <v>10000</v>
      </c>
    </row>
    <row r="27" spans="1:13">
      <c r="B27" s="34" t="s">
        <v>52</v>
      </c>
      <c r="C27" s="21"/>
      <c r="D27" s="21"/>
      <c r="E27" s="21"/>
      <c r="F27" s="17"/>
      <c r="G27" s="37">
        <v>-100000</v>
      </c>
      <c r="H27" s="10">
        <v>5</v>
      </c>
      <c r="I27" s="15">
        <f t="shared" si="0"/>
        <v>-100000</v>
      </c>
      <c r="J27" s="15">
        <f t="shared" si="1"/>
        <v>-100000</v>
      </c>
      <c r="K27" s="15">
        <f t="shared" si="3"/>
        <v>-100000</v>
      </c>
      <c r="L27" s="15"/>
      <c r="M27" s="15">
        <f t="shared" si="2"/>
        <v>-100000</v>
      </c>
    </row>
    <row r="28" spans="1:13">
      <c r="B28" s="34" t="s">
        <v>35</v>
      </c>
      <c r="C28" s="21"/>
      <c r="D28" s="21"/>
      <c r="E28" s="21"/>
      <c r="F28" s="17"/>
      <c r="G28" s="37">
        <v>-291000</v>
      </c>
      <c r="H28" s="10">
        <v>5</v>
      </c>
      <c r="I28" s="15">
        <f t="shared" si="0"/>
        <v>-291000</v>
      </c>
      <c r="J28" s="15">
        <f t="shared" si="1"/>
        <v>-291000</v>
      </c>
      <c r="K28" s="15">
        <f t="shared" si="3"/>
        <v>-291000</v>
      </c>
      <c r="L28" s="15"/>
      <c r="M28" s="15">
        <f t="shared" si="2"/>
        <v>-291000</v>
      </c>
    </row>
    <row r="29" spans="1:13">
      <c r="B29" s="13" t="s">
        <v>38</v>
      </c>
      <c r="F29" s="17"/>
      <c r="G29" s="15">
        <v>-95000</v>
      </c>
      <c r="H29" s="10"/>
      <c r="I29" s="15">
        <f t="shared" si="0"/>
        <v>-95000</v>
      </c>
      <c r="J29" s="15">
        <f t="shared" si="1"/>
        <v>-95000</v>
      </c>
      <c r="K29" s="15">
        <f t="shared" si="3"/>
        <v>-95000</v>
      </c>
      <c r="L29" s="15">
        <f t="shared" si="2"/>
        <v>-95000</v>
      </c>
      <c r="M29" s="15">
        <f t="shared" si="2"/>
        <v>-95000</v>
      </c>
    </row>
    <row r="30" spans="1:13">
      <c r="B30" s="13" t="s">
        <v>39</v>
      </c>
      <c r="F30" s="17"/>
      <c r="G30" s="15">
        <v>-29674</v>
      </c>
      <c r="H30" s="10"/>
      <c r="I30" s="15">
        <f t="shared" si="0"/>
        <v>-29674</v>
      </c>
      <c r="J30" s="15">
        <f t="shared" si="1"/>
        <v>-29674</v>
      </c>
      <c r="K30" s="15">
        <f t="shared" si="3"/>
        <v>-29674</v>
      </c>
      <c r="L30" s="15">
        <f t="shared" si="2"/>
        <v>-29674</v>
      </c>
      <c r="M30" s="15">
        <f t="shared" si="2"/>
        <v>-29674</v>
      </c>
    </row>
    <row r="31" spans="1:13">
      <c r="B31" s="13" t="s">
        <v>40</v>
      </c>
      <c r="F31" s="17"/>
      <c r="G31" s="15">
        <v>80000</v>
      </c>
      <c r="H31" s="10">
        <v>6</v>
      </c>
      <c r="I31" s="15">
        <f t="shared" si="0"/>
        <v>80000</v>
      </c>
      <c r="J31" s="15">
        <f t="shared" si="1"/>
        <v>80000</v>
      </c>
      <c r="K31" s="15">
        <f t="shared" si="3"/>
        <v>80000</v>
      </c>
      <c r="L31" s="15">
        <f t="shared" si="2"/>
        <v>80000</v>
      </c>
      <c r="M31" s="15">
        <f t="shared" si="2"/>
        <v>80000</v>
      </c>
    </row>
    <row r="32" spans="1:13">
      <c r="A32" s="6" t="s">
        <v>41</v>
      </c>
      <c r="B32" s="5"/>
      <c r="C32" s="5"/>
      <c r="D32" s="5"/>
      <c r="E32" s="5"/>
      <c r="F32" s="18"/>
      <c r="G32" s="41">
        <f>SUM(G18:G31)</f>
        <v>411951</v>
      </c>
      <c r="H32" s="10"/>
      <c r="I32" s="48">
        <f>SUM(I18:I31)</f>
        <v>1606388.5</v>
      </c>
      <c r="J32" s="48">
        <f>SUM(J18:J31)</f>
        <v>351951</v>
      </c>
      <c r="K32" s="48">
        <f>SUM(K18:K31)</f>
        <v>506388.5</v>
      </c>
      <c r="L32" s="48">
        <f>SUM(L18:L31)</f>
        <v>1189326</v>
      </c>
      <c r="M32" s="48">
        <f>SUM(M18:M31)</f>
        <v>402763.5</v>
      </c>
    </row>
    <row r="33" spans="1:13">
      <c r="A33" s="6"/>
      <c r="B33" s="5"/>
      <c r="C33" s="5"/>
      <c r="D33" s="5"/>
      <c r="E33" s="5"/>
      <c r="F33" s="18"/>
      <c r="G33" s="36"/>
      <c r="H33" s="10"/>
      <c r="I33" s="48"/>
      <c r="J33" s="48"/>
      <c r="K33" s="48"/>
      <c r="L33" s="48"/>
      <c r="M33" s="48"/>
    </row>
    <row r="34" spans="1:13" ht="13" thickBot="1">
      <c r="A34" s="6" t="s">
        <v>44</v>
      </c>
      <c r="B34" s="5"/>
      <c r="C34" s="5"/>
      <c r="D34" s="5"/>
      <c r="E34" s="5"/>
      <c r="F34" s="18"/>
      <c r="G34" s="35">
        <v>0</v>
      </c>
      <c r="H34" s="10">
        <v>7</v>
      </c>
      <c r="I34" s="48"/>
      <c r="J34" s="48"/>
      <c r="K34" s="48"/>
      <c r="L34" s="48"/>
      <c r="M34" s="48"/>
    </row>
    <row r="35" spans="1:13" ht="13" thickBot="1">
      <c r="A35" s="5" t="s">
        <v>7</v>
      </c>
      <c r="B35" s="5"/>
      <c r="C35" s="5"/>
      <c r="D35" s="5"/>
      <c r="E35" s="5"/>
      <c r="F35" s="12"/>
      <c r="G35" s="22">
        <f>+G15-G32-G34</f>
        <v>-431548.58799999987</v>
      </c>
      <c r="H35" s="10"/>
      <c r="I35" s="22">
        <f>+I15-I32-I34</f>
        <v>-797236.08799999987</v>
      </c>
      <c r="J35" s="22">
        <f>+J15-J32-J34</f>
        <v>-371548.58799999987</v>
      </c>
      <c r="K35" s="22">
        <f>+K15-K32-K34</f>
        <v>302763.91200000013</v>
      </c>
      <c r="L35" s="22">
        <f>+L15-L32-L34</f>
        <v>-1421010.588</v>
      </c>
      <c r="M35" s="22">
        <f>+M15-M32-M34</f>
        <v>507374.5</v>
      </c>
    </row>
    <row r="36" spans="1:13">
      <c r="A36" s="5"/>
      <c r="B36" s="5"/>
      <c r="C36" s="5"/>
      <c r="D36" s="5"/>
      <c r="E36" s="5"/>
      <c r="F36" s="12"/>
      <c r="H36" s="10"/>
      <c r="I36" s="12"/>
      <c r="J36" s="12"/>
      <c r="K36" s="12"/>
      <c r="L36" s="12"/>
      <c r="M36" s="12"/>
    </row>
    <row r="37" spans="1:13">
      <c r="A37" s="5"/>
      <c r="B37" s="13"/>
      <c r="C37" s="13"/>
      <c r="D37" s="13"/>
      <c r="E37" s="13"/>
      <c r="F37" s="14"/>
      <c r="H37" s="10"/>
      <c r="I37" s="14"/>
      <c r="J37" s="14"/>
      <c r="K37" s="14"/>
      <c r="L37" s="14"/>
      <c r="M37" s="14"/>
    </row>
    <row r="38" spans="1:13">
      <c r="A38" s="13" t="s">
        <v>8</v>
      </c>
    </row>
    <row r="39" spans="1:13">
      <c r="A39" s="25" t="s">
        <v>6</v>
      </c>
      <c r="B39" s="23" t="s">
        <v>22</v>
      </c>
      <c r="C39" s="20"/>
      <c r="D39" s="20"/>
      <c r="E39" s="20"/>
      <c r="F39" s="20"/>
      <c r="G39" s="20"/>
      <c r="I39" s="20"/>
      <c r="J39" s="20"/>
      <c r="K39" s="20"/>
      <c r="L39" s="20"/>
      <c r="M39" s="20"/>
    </row>
    <row r="40" spans="1:13">
      <c r="A40" s="24" t="s">
        <v>6</v>
      </c>
      <c r="B40" s="23" t="s">
        <v>72</v>
      </c>
      <c r="C40" s="20"/>
      <c r="D40" s="20"/>
      <c r="E40" s="20"/>
      <c r="F40" s="20"/>
      <c r="G40" s="20"/>
      <c r="I40" s="20"/>
      <c r="J40" s="20"/>
      <c r="K40" s="20"/>
      <c r="L40" s="20"/>
      <c r="M40" s="20"/>
    </row>
    <row r="41" spans="1:13">
      <c r="A41" s="24" t="s">
        <v>6</v>
      </c>
      <c r="B41" s="23" t="s">
        <v>69</v>
      </c>
      <c r="C41" s="20"/>
      <c r="D41" s="20"/>
      <c r="E41" s="20"/>
      <c r="F41" s="20"/>
      <c r="G41" s="20"/>
      <c r="I41" s="20"/>
      <c r="J41" s="20"/>
      <c r="K41" s="20"/>
      <c r="L41" s="20"/>
      <c r="M41" s="20"/>
    </row>
    <row r="42" spans="1:13">
      <c r="A42" s="24" t="s">
        <v>6</v>
      </c>
      <c r="B42" s="23" t="s">
        <v>70</v>
      </c>
      <c r="C42" s="20"/>
      <c r="D42" s="20"/>
      <c r="E42" s="20"/>
      <c r="F42" s="20"/>
      <c r="G42" s="20"/>
      <c r="I42" s="20"/>
      <c r="J42" s="20"/>
      <c r="K42" s="20"/>
      <c r="L42" s="20"/>
      <c r="M42" s="20"/>
    </row>
    <row r="43" spans="1:13">
      <c r="A43" s="24" t="s">
        <v>6</v>
      </c>
      <c r="B43" s="43" t="s">
        <v>73</v>
      </c>
      <c r="C43" s="20"/>
      <c r="D43" s="20"/>
      <c r="E43" s="20"/>
      <c r="F43" s="20"/>
      <c r="G43" s="20"/>
      <c r="I43" s="20"/>
      <c r="J43" s="20"/>
      <c r="K43" s="20"/>
      <c r="L43" s="20"/>
      <c r="M43" s="20"/>
    </row>
    <row r="44" spans="1:13">
      <c r="A44" s="20">
        <v>1</v>
      </c>
      <c r="B44" s="23" t="s">
        <v>53</v>
      </c>
      <c r="C44" s="20"/>
      <c r="D44" s="23"/>
      <c r="E44" s="20"/>
      <c r="F44" s="20"/>
      <c r="G44" s="20"/>
      <c r="I44" s="20"/>
      <c r="J44" s="20"/>
      <c r="K44" s="20"/>
      <c r="L44" s="20"/>
      <c r="M44" s="20"/>
    </row>
    <row r="45" spans="1:13">
      <c r="A45" s="20"/>
      <c r="B45" s="23"/>
      <c r="C45" s="23" t="s">
        <v>64</v>
      </c>
      <c r="D45" s="23"/>
      <c r="E45" s="20"/>
      <c r="F45" s="20"/>
      <c r="G45" s="20"/>
      <c r="I45" s="20"/>
      <c r="J45" s="20"/>
      <c r="K45" s="20"/>
      <c r="L45" s="20"/>
      <c r="M45" s="20"/>
    </row>
    <row r="46" spans="1:13">
      <c r="A46" s="20">
        <v>2</v>
      </c>
      <c r="B46" s="43" t="s">
        <v>54</v>
      </c>
      <c r="C46" s="20"/>
      <c r="D46" s="23"/>
      <c r="E46" s="20"/>
      <c r="F46" s="20"/>
      <c r="G46" s="20"/>
      <c r="I46" s="20"/>
      <c r="J46" s="20"/>
      <c r="K46" s="20"/>
      <c r="L46" s="20"/>
      <c r="M46" s="20"/>
    </row>
    <row r="47" spans="1:13">
      <c r="A47" s="20"/>
      <c r="B47" s="43"/>
      <c r="C47" s="20" t="s">
        <v>55</v>
      </c>
      <c r="D47" s="23"/>
      <c r="E47" s="20"/>
      <c r="F47" s="20"/>
      <c r="G47" s="20"/>
      <c r="I47" s="20"/>
      <c r="J47" s="20"/>
      <c r="K47" s="20"/>
      <c r="L47" s="20"/>
      <c r="M47" s="20"/>
    </row>
    <row r="48" spans="1:13">
      <c r="A48" s="20">
        <v>3</v>
      </c>
      <c r="B48" s="43" t="s">
        <v>48</v>
      </c>
      <c r="C48" s="20"/>
      <c r="D48" s="20"/>
      <c r="E48" s="23"/>
      <c r="F48" s="20"/>
      <c r="G48" s="20"/>
      <c r="I48" s="20"/>
      <c r="J48" s="20"/>
      <c r="K48" s="20"/>
      <c r="L48" s="20"/>
      <c r="M48" s="20"/>
    </row>
    <row r="49" spans="1:13">
      <c r="A49" s="44">
        <v>4</v>
      </c>
      <c r="B49" s="43" t="s">
        <v>68</v>
      </c>
      <c r="C49" s="20"/>
      <c r="D49" s="20"/>
      <c r="E49" s="23"/>
      <c r="F49" s="20"/>
      <c r="G49" s="20"/>
      <c r="I49" s="20"/>
      <c r="J49" s="20"/>
      <c r="K49" s="20"/>
      <c r="L49" s="20"/>
      <c r="M49" s="20"/>
    </row>
    <row r="50" spans="1:13">
      <c r="A50" s="44">
        <v>5</v>
      </c>
      <c r="B50" s="43" t="s">
        <v>56</v>
      </c>
      <c r="C50" s="20"/>
      <c r="D50" s="20"/>
      <c r="E50" s="20"/>
      <c r="F50" s="20"/>
      <c r="G50" s="20"/>
      <c r="I50" s="20"/>
      <c r="J50" s="20"/>
      <c r="K50" s="20"/>
      <c r="L50" s="20"/>
      <c r="M50" s="20"/>
    </row>
    <row r="51" spans="1:13">
      <c r="A51" s="44">
        <v>6</v>
      </c>
      <c r="B51" s="43" t="s">
        <v>57</v>
      </c>
    </row>
    <row r="52" spans="1:13">
      <c r="A52" s="44">
        <v>7</v>
      </c>
      <c r="B52" s="43" t="s">
        <v>50</v>
      </c>
    </row>
  </sheetData>
  <phoneticPr fontId="0" type="noConversion"/>
  <pageMargins left="0.75" right="0.75" top="0.75" bottom="0.5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I10" sqref="I10"/>
    </sheetView>
  </sheetViews>
  <sheetFormatPr baseColWidth="10" defaultColWidth="8.83203125" defaultRowHeight="12" x14ac:dyDescent="0"/>
  <cols>
    <col min="1" max="1" width="12.6640625" customWidth="1"/>
    <col min="2" max="2" width="12.83203125" customWidth="1"/>
    <col min="3" max="3" width="10.83203125" customWidth="1"/>
    <col min="4" max="4" width="11.5" customWidth="1"/>
  </cols>
  <sheetData>
    <row r="1" spans="1:4">
      <c r="C1" s="10"/>
      <c r="D1" s="10"/>
    </row>
    <row r="2" spans="1:4">
      <c r="A2" s="5" t="s">
        <v>23</v>
      </c>
      <c r="C2" s="33" t="s">
        <v>29</v>
      </c>
      <c r="D2" s="10"/>
    </row>
    <row r="3" spans="1:4">
      <c r="B3" s="33" t="s">
        <v>21</v>
      </c>
      <c r="C3" s="33" t="s">
        <v>27</v>
      </c>
      <c r="D3" s="10"/>
    </row>
    <row r="4" spans="1:4">
      <c r="B4" s="10" t="s">
        <v>10</v>
      </c>
      <c r="C4" s="33" t="s">
        <v>28</v>
      </c>
      <c r="D4" s="33" t="s">
        <v>31</v>
      </c>
    </row>
    <row r="5" spans="1:4">
      <c r="A5" t="s">
        <v>11</v>
      </c>
      <c r="B5">
        <v>6514.74</v>
      </c>
      <c r="C5">
        <v>6723.17</v>
      </c>
      <c r="D5">
        <f t="shared" ref="D5:D10" si="0">+C5-B5</f>
        <v>208.43000000000029</v>
      </c>
    </row>
    <row r="6" spans="1:4">
      <c r="A6" t="s">
        <v>12</v>
      </c>
      <c r="B6">
        <v>2061.38</v>
      </c>
      <c r="C6">
        <v>1207.07</v>
      </c>
      <c r="D6">
        <f t="shared" si="0"/>
        <v>-854.31000000000017</v>
      </c>
    </row>
    <row r="7" spans="1:4">
      <c r="A7" s="26" t="s">
        <v>13</v>
      </c>
      <c r="B7">
        <f>SUM(B5:B6)</f>
        <v>8576.119999999999</v>
      </c>
      <c r="C7">
        <f>SUM(C5:C6)</f>
        <v>7930.24</v>
      </c>
      <c r="D7">
        <f t="shared" si="0"/>
        <v>-645.8799999999992</v>
      </c>
    </row>
    <row r="8" spans="1:4">
      <c r="A8" t="s">
        <v>14</v>
      </c>
      <c r="B8">
        <v>167.49</v>
      </c>
      <c r="C8">
        <v>168</v>
      </c>
      <c r="D8">
        <f t="shared" si="0"/>
        <v>0.50999999999999091</v>
      </c>
    </row>
    <row r="9" spans="1:4">
      <c r="A9" t="s">
        <v>15</v>
      </c>
      <c r="B9">
        <v>0</v>
      </c>
      <c r="C9" s="32"/>
      <c r="D9" s="32">
        <f t="shared" si="0"/>
        <v>0</v>
      </c>
    </row>
    <row r="10" spans="1:4">
      <c r="A10" s="10" t="s">
        <v>16</v>
      </c>
      <c r="B10">
        <f>SUM(B7:B9)</f>
        <v>8743.6099999999988</v>
      </c>
      <c r="C10" s="32">
        <f>SUM(C7:C9)</f>
        <v>8098.24</v>
      </c>
      <c r="D10" s="32">
        <f t="shared" si="0"/>
        <v>-645.36999999999898</v>
      </c>
    </row>
    <row r="11" spans="1:4">
      <c r="A11" s="10"/>
    </row>
    <row r="12" spans="1:4">
      <c r="A12" t="s">
        <v>17</v>
      </c>
    </row>
    <row r="13" spans="1:4">
      <c r="A13" t="s">
        <v>18</v>
      </c>
      <c r="B13" s="27">
        <v>110.8</v>
      </c>
      <c r="C13" s="27">
        <v>110</v>
      </c>
      <c r="D13" s="27">
        <f>+C13-B13</f>
        <v>-0.79999999999999716</v>
      </c>
    </row>
    <row r="14" spans="1:4">
      <c r="A14" t="s">
        <v>19</v>
      </c>
      <c r="B14" s="7">
        <f>+B13*B10</f>
        <v>968791.9879999999</v>
      </c>
      <c r="C14" s="7">
        <f>+C13*C10</f>
        <v>890806.4</v>
      </c>
      <c r="D14" s="7">
        <f>+C14-B14</f>
        <v>-77985.587999999872</v>
      </c>
    </row>
    <row r="15" spans="1:4">
      <c r="B15" s="7"/>
      <c r="C15" s="7"/>
      <c r="D15" s="27"/>
    </row>
    <row r="16" spans="1:4">
      <c r="A16" t="s">
        <v>20</v>
      </c>
      <c r="B16" s="7"/>
      <c r="C16" s="7"/>
      <c r="D16" s="27"/>
    </row>
    <row r="17" spans="1:4">
      <c r="A17" t="s">
        <v>18</v>
      </c>
      <c r="B17" s="27">
        <v>13.95</v>
      </c>
      <c r="C17" s="27">
        <v>14</v>
      </c>
      <c r="D17" s="27">
        <f>+C17-B17</f>
        <v>5.0000000000000711E-2</v>
      </c>
    </row>
    <row r="18" spans="1:4">
      <c r="A18" t="s">
        <v>19</v>
      </c>
      <c r="B18" s="7">
        <f>+B17*B10</f>
        <v>121973.35949999998</v>
      </c>
      <c r="C18" s="7">
        <f>+C17*C10</f>
        <v>113375.36</v>
      </c>
      <c r="D18" s="7">
        <f>+C18-B18</f>
        <v>-8597.9994999999763</v>
      </c>
    </row>
    <row r="20" spans="1:4">
      <c r="A20" t="s">
        <v>24</v>
      </c>
      <c r="B20" s="7">
        <f>+B18+B14</f>
        <v>1090765.3474999999</v>
      </c>
      <c r="C20" s="7">
        <f>+C18+C14</f>
        <v>1004181.76</v>
      </c>
      <c r="D20" s="7">
        <f>+D18+D14</f>
        <v>-86583.587499999849</v>
      </c>
    </row>
    <row r="22" spans="1:4">
      <c r="A22" s="13" t="s">
        <v>30</v>
      </c>
    </row>
    <row r="26" spans="1:4">
      <c r="B26" s="10"/>
      <c r="C26" s="10"/>
    </row>
    <row r="27" spans="1:4">
      <c r="B27" s="10"/>
      <c r="C27" s="33"/>
      <c r="D27" s="10"/>
    </row>
    <row r="30" spans="1:4">
      <c r="A30" s="26"/>
    </row>
    <row r="32" spans="1:4">
      <c r="C32" s="32"/>
      <c r="D32" s="32"/>
    </row>
    <row r="33" spans="1:4">
      <c r="A33" s="10"/>
      <c r="C33" s="32"/>
      <c r="D33" s="32"/>
    </row>
    <row r="34" spans="1:4">
      <c r="A34" s="10"/>
    </row>
    <row r="36" spans="1:4">
      <c r="B36" s="27"/>
      <c r="C36" s="27"/>
      <c r="D36" s="27"/>
    </row>
    <row r="37" spans="1:4">
      <c r="B37" s="7"/>
      <c r="C37" s="7"/>
      <c r="D37" s="7"/>
    </row>
    <row r="38" spans="1:4">
      <c r="B38" s="7"/>
      <c r="C38" s="7"/>
      <c r="D38" s="27"/>
    </row>
    <row r="39" spans="1:4">
      <c r="B39" s="7"/>
      <c r="C39" s="7"/>
      <c r="D39" s="27"/>
    </row>
    <row r="40" spans="1:4">
      <c r="B40" s="27"/>
      <c r="C40" s="27"/>
      <c r="D40" s="27"/>
    </row>
    <row r="41" spans="1:4">
      <c r="B41" s="7"/>
      <c r="C41" s="7"/>
      <c r="D41" s="7"/>
    </row>
  </sheetData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83C1E17792BB43BF777B9ED5605103" ma:contentTypeVersion="0" ma:contentTypeDescription="Create a new document." ma:contentTypeScope="" ma:versionID="11cb9fc15fdefb7f944a779896d50ff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BAEC14-FEC0-4EDB-99F1-A6A54689E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7B7E3EA-1617-4A98-BC27-498C421AB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EA5DE-BDA7-4D71-8BBC-8E47DF7995E1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JBISSELL</dc:creator>
  <cp:lastModifiedBy>Kristin Darken</cp:lastModifiedBy>
  <cp:lastPrinted>2010-02-10T00:28:22Z</cp:lastPrinted>
  <dcterms:created xsi:type="dcterms:W3CDTF">2002-01-31T21:52:09Z</dcterms:created>
  <dcterms:modified xsi:type="dcterms:W3CDTF">2014-11-17T19:21:02Z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0x0101002A83C1E17792BB43BF777B9ED5605103</vt:lpwstr>
  </property>
</Properties>
</file>